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260" activeTab="0"/>
  </bookViews>
  <sheets>
    <sheet name="Sheet1" sheetId="1" r:id="rId1"/>
  </sheets>
  <definedNames>
    <definedName name="_xlnm.Print_Area" localSheetId="0">'Sheet1'!$A$1:$I$60</definedName>
  </definedNames>
  <calcPr fullCalcOnLoad="1"/>
</workbook>
</file>

<file path=xl/sharedStrings.xml><?xml version="1.0" encoding="utf-8"?>
<sst xmlns="http://schemas.openxmlformats.org/spreadsheetml/2006/main" count="77" uniqueCount="72">
  <si>
    <t>HOSPID</t>
  </si>
  <si>
    <t>Hospital</t>
  </si>
  <si>
    <t>Total</t>
  </si>
  <si>
    <t xml:space="preserve">Monthly </t>
  </si>
  <si>
    <t>Name</t>
  </si>
  <si>
    <t xml:space="preserve">Estimated </t>
  </si>
  <si>
    <t>Payments</t>
  </si>
  <si>
    <t>Net Revenue</t>
  </si>
  <si>
    <t>Due</t>
  </si>
  <si>
    <t>Meritus</t>
  </si>
  <si>
    <t>Univ. of Maryland Medical System</t>
  </si>
  <si>
    <t>Prince Georges Hospital</t>
  </si>
  <si>
    <t>Holy Cross Hospital of Silver Spring</t>
  </si>
  <si>
    <t>Frederick Memorial Hospital</t>
  </si>
  <si>
    <t>Harford Memorial Hospital</t>
  </si>
  <si>
    <t>St. Josephs Hospital</t>
  </si>
  <si>
    <t>Mercy Medical Center, Inc.</t>
  </si>
  <si>
    <t>Johns Hopkins Hospital</t>
  </si>
  <si>
    <t>Dorchester General Hospital</t>
  </si>
  <si>
    <t>St. Agnes Hospital</t>
  </si>
  <si>
    <t>Sinai Hospital</t>
  </si>
  <si>
    <t>Bon Secours Hospital</t>
  </si>
  <si>
    <t>Franklin Square Hospital</t>
  </si>
  <si>
    <t>Washington Adventist Hospital</t>
  </si>
  <si>
    <t>Garrett County Memorial Hospital</t>
  </si>
  <si>
    <t>Montgomery General Hospital</t>
  </si>
  <si>
    <t>Peninsula Regional Medical Center</t>
  </si>
  <si>
    <t>Suburban Hospital Association,Inc</t>
  </si>
  <si>
    <t>Anne Arundel General Hospital</t>
  </si>
  <si>
    <t>Union Memorial Hospital</t>
  </si>
  <si>
    <t>Western Maryland</t>
  </si>
  <si>
    <t>St. Marys Hospital</t>
  </si>
  <si>
    <t>Chester River Hospital Center</t>
  </si>
  <si>
    <t>Union Hospital of Cecil County</t>
  </si>
  <si>
    <t>Carroll County General Hospital</t>
  </si>
  <si>
    <t>Harbor Hospital Center</t>
  </si>
  <si>
    <t>Civista Medical Center</t>
  </si>
  <si>
    <t>Memorial Hospital at Easton</t>
  </si>
  <si>
    <t>Maryland General Hospital</t>
  </si>
  <si>
    <t>Calvert Memorial Hospital</t>
  </si>
  <si>
    <t>Northwest Hospital Center, Inc.</t>
  </si>
  <si>
    <t>Baltimore Washington Medical Center</t>
  </si>
  <si>
    <t>Greater Baltimore Medical Center</t>
  </si>
  <si>
    <t>McCready Foundation, Inc.</t>
  </si>
  <si>
    <t>Howard County General Hospital</t>
  </si>
  <si>
    <t>Upper Chesapeake Medical Center</t>
  </si>
  <si>
    <t>Doctors Community Hospital</t>
  </si>
  <si>
    <t>Southern Maryland Hospital</t>
  </si>
  <si>
    <t>Laurel Regional Hospital</t>
  </si>
  <si>
    <t>Fort Washington Medical Center</t>
  </si>
  <si>
    <t>Atlantic General Hospital</t>
  </si>
  <si>
    <t>James Lawrence Kernan Hospital</t>
  </si>
  <si>
    <t>Good Samaritan Hospital</t>
  </si>
  <si>
    <t>Shady Grove Adventist Hospital</t>
  </si>
  <si>
    <t>SHOCK TRAUMA</t>
  </si>
  <si>
    <t>STATE-WIDE</t>
  </si>
  <si>
    <t>Portion</t>
  </si>
  <si>
    <t>Payer</t>
  </si>
  <si>
    <t>Net Patient</t>
  </si>
  <si>
    <t>Revenue</t>
  </si>
  <si>
    <t>Gross Revenue</t>
  </si>
  <si>
    <t>Percent</t>
  </si>
  <si>
    <t>Johns Hopkins Bayview</t>
  </si>
  <si>
    <t>Calculation of the Payments to the Deficit Assessment Fund</t>
  </si>
  <si>
    <t>Levindale</t>
  </si>
  <si>
    <t>FY 2015</t>
  </si>
  <si>
    <t>Need 2017</t>
  </si>
  <si>
    <t>Holy Cross Germantown Hospital</t>
  </si>
  <si>
    <t>FY 2017</t>
  </si>
  <si>
    <t>July 1, 2016 through June 30, 2017</t>
  </si>
  <si>
    <t>ü</t>
  </si>
  <si>
    <t>(ADD M/U)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</si>
</sst>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0.0%"/>
    <numFmt numFmtId="171" formatCode="_(&quot;$&quot;* #,##0.000_);_(&quot;$&quot;* \(#,##0.000\);_(&quot;$&quot;* &quot;-&quot;??_);_(@_)"/>
    <numFmt numFmtId="172" formatCode="_(&quot;$&quot;* #,##0.0000_);_(&quot;$&quot;* \(#,##0.0000\);_(&quot;$&quot;* &quot;-&quot;??_);_(@_)"/>
    <numFmt numFmtId="173" formatCode="[$$-409]#,##0"/>
    <numFmt numFmtId="174" formatCode="[$-409]dddd\,\ mmmm\ dd\,\ yyyy"/>
    <numFmt numFmtId="175" formatCode="[$-409]h:mm:ss\ AM/PM"/>
    <numFmt numFmtId="176" formatCode="&quot;$&quot;#,##0.00"/>
    <numFmt numFmtId="177" formatCode="&quot;$&quot;#,##0.0"/>
    <numFmt numFmtId="178" formatCode="&quot;$&quot;#,##0"/>
    <numFmt numFmtId="179" formatCode="0.0"/>
    <numFmt numFmtId="180" formatCode="0.0000"/>
    <numFmt numFmtId="181" formatCode="#,##0.0"/>
    <numFmt numFmtId="182" formatCode="0.0000000000"/>
    <numFmt numFmtId="183" formatCode="_(* #,##0_);_(* \(#,##0\);_(* &quot;-&quot;??_);_(@_)"/>
    <numFmt numFmtId="184" formatCode="_([$$-409]* #,##0.00_);_([$$-409]* \(#,##0.00\);_([$$-409]* &quot;-&quot;??_);_(@_)"/>
    <numFmt numFmtId="185" formatCode="_([$$-409]* #,##0.000_);_([$$-409]* \(#,##0.000\);_([$$-409]* &quot;-&quot;??_);_(@_)"/>
    <numFmt numFmtId="186" formatCode="_(* #,##0.0_);_(* \(#,##0.0\);_(* &quot;-&quot;??_);_(@_)"/>
    <numFmt numFmtId="187" formatCode="0.00000"/>
    <numFmt numFmtId="188" formatCode="0.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color indexed="8"/>
      <name val="Wingdings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u val="single"/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Wingdings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46" fillId="33" borderId="0" xfId="0" applyFont="1" applyFill="1" applyAlignment="1">
      <alignment horizontal="right" wrapText="1"/>
    </xf>
    <xf numFmtId="0" fontId="46" fillId="33" borderId="0" xfId="0" applyFont="1" applyFill="1" applyAlignment="1">
      <alignment horizontal="left" wrapText="1"/>
    </xf>
    <xf numFmtId="0" fontId="46" fillId="33" borderId="0" xfId="0" applyFont="1" applyFill="1" applyAlignment="1">
      <alignment horizontal="center" wrapText="1"/>
    </xf>
    <xf numFmtId="6" fontId="47" fillId="33" borderId="0" xfId="0" applyNumberFormat="1" applyFont="1" applyFill="1" applyAlignment="1">
      <alignment horizontal="center" wrapText="1"/>
    </xf>
    <xf numFmtId="6" fontId="46" fillId="33" borderId="0" xfId="0" applyNumberFormat="1" applyFont="1" applyFill="1" applyAlignment="1">
      <alignment horizontal="right" wrapText="1"/>
    </xf>
    <xf numFmtId="169" fontId="46" fillId="33" borderId="0" xfId="44" applyNumberFormat="1" applyFont="1" applyFill="1" applyAlignment="1">
      <alignment horizontal="right" wrapText="1"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178" fontId="46" fillId="33" borderId="0" xfId="44" applyNumberFormat="1" applyFont="1" applyFill="1" applyAlignment="1">
      <alignment horizontal="center" wrapText="1"/>
    </xf>
    <xf numFmtId="10" fontId="0" fillId="0" borderId="0" xfId="0" applyNumberFormat="1" applyAlignment="1">
      <alignment/>
    </xf>
    <xf numFmtId="0" fontId="48" fillId="33" borderId="0" xfId="0" applyFont="1" applyFill="1" applyAlignment="1">
      <alignment horizontal="center" wrapText="1"/>
    </xf>
    <xf numFmtId="10" fontId="46" fillId="33" borderId="0" xfId="44" applyNumberFormat="1" applyFont="1" applyFill="1" applyAlignment="1">
      <alignment horizontal="right" wrapText="1"/>
    </xf>
    <xf numFmtId="10" fontId="46" fillId="33" borderId="0" xfId="60" applyNumberFormat="1" applyFont="1" applyFill="1" applyAlignment="1">
      <alignment horizontal="right" wrapText="1"/>
    </xf>
    <xf numFmtId="178" fontId="46" fillId="33" borderId="0" xfId="44" applyNumberFormat="1" applyFont="1" applyFill="1" applyAlignment="1">
      <alignment horizontal="right" wrapText="1"/>
    </xf>
    <xf numFmtId="178" fontId="47" fillId="33" borderId="0" xfId="44" applyNumberFormat="1" applyFont="1" applyFill="1" applyAlignment="1">
      <alignment horizontal="right" wrapText="1"/>
    </xf>
    <xf numFmtId="10" fontId="47" fillId="33" borderId="0" xfId="60" applyNumberFormat="1" applyFont="1" applyFill="1" applyAlignment="1">
      <alignment horizontal="right" wrapText="1"/>
    </xf>
    <xf numFmtId="6" fontId="47" fillId="33" borderId="0" xfId="0" applyNumberFormat="1" applyFont="1" applyFill="1" applyAlignment="1">
      <alignment horizontal="right" wrapText="1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43" fontId="25" fillId="0" borderId="0" xfId="42" applyFont="1" applyAlignment="1">
      <alignment horizontal="center"/>
    </xf>
    <xf numFmtId="0" fontId="26" fillId="0" borderId="0" xfId="0" applyFont="1" applyAlignment="1">
      <alignment/>
    </xf>
    <xf numFmtId="10" fontId="0" fillId="0" borderId="0" xfId="60" applyNumberFormat="1" applyFont="1" applyAlignment="1">
      <alignment/>
    </xf>
    <xf numFmtId="0" fontId="0" fillId="0" borderId="0" xfId="0" applyFont="1" applyFill="1" applyAlignment="1">
      <alignment/>
    </xf>
    <xf numFmtId="186" fontId="26" fillId="0" borderId="0" xfId="42" applyNumberFormat="1" applyFont="1" applyAlignment="1">
      <alignment/>
    </xf>
    <xf numFmtId="186" fontId="0" fillId="0" borderId="0" xfId="42" applyNumberFormat="1" applyFont="1" applyFill="1" applyAlignment="1">
      <alignment/>
    </xf>
    <xf numFmtId="186" fontId="0" fillId="0" borderId="0" xfId="0" applyNumberFormat="1" applyFont="1" applyAlignment="1">
      <alignment/>
    </xf>
    <xf numFmtId="186" fontId="0" fillId="0" borderId="0" xfId="42" applyNumberFormat="1" applyFont="1" applyFill="1" applyAlignment="1">
      <alignment/>
    </xf>
    <xf numFmtId="186" fontId="0" fillId="0" borderId="0" xfId="0" applyNumberFormat="1" applyAlignment="1">
      <alignment/>
    </xf>
    <xf numFmtId="0" fontId="49" fillId="33" borderId="0" xfId="0" applyFont="1" applyFill="1" applyAlignment="1">
      <alignment horizontal="center" wrapText="1"/>
    </xf>
    <xf numFmtId="0" fontId="3" fillId="0" borderId="0" xfId="0" applyNumberFormat="1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7"/>
  <sheetViews>
    <sheetView tabSelected="1" zoomScalePageLayoutView="0" workbookViewId="0" topLeftCell="A1">
      <selection activeCell="J8" sqref="J8"/>
    </sheetView>
  </sheetViews>
  <sheetFormatPr defaultColWidth="9.140625" defaultRowHeight="15"/>
  <cols>
    <col min="1" max="1" width="6.28125" style="0" customWidth="1"/>
    <col min="2" max="2" width="31.57421875" style="0" customWidth="1"/>
    <col min="3" max="3" width="17.7109375" style="0" customWidth="1"/>
    <col min="4" max="4" width="13.7109375" style="0" customWidth="1"/>
    <col min="5" max="5" width="15.7109375" style="0" customWidth="1"/>
    <col min="6" max="6" width="14.28125" style="0" customWidth="1"/>
    <col min="7" max="7" width="16.28125" style="0" customWidth="1"/>
    <col min="8" max="8" width="14.7109375" style="0" customWidth="1"/>
    <col min="9" max="10" width="14.28125" style="0" customWidth="1"/>
    <col min="11" max="11" width="13.7109375" style="0" customWidth="1"/>
    <col min="12" max="12" width="20.8515625" style="0" customWidth="1"/>
    <col min="13" max="13" width="13.8515625" style="0" customWidth="1"/>
    <col min="14" max="14" width="13.28125" style="0" customWidth="1"/>
    <col min="15" max="15" width="11.00390625" style="0" bestFit="1" customWidth="1"/>
  </cols>
  <sheetData>
    <row r="1" spans="1:10" ht="23.25" customHeight="1">
      <c r="A1" s="7" t="s">
        <v>63</v>
      </c>
      <c r="B1" s="7"/>
      <c r="C1" s="7"/>
      <c r="D1" s="7"/>
      <c r="E1" s="7"/>
      <c r="F1" s="7"/>
      <c r="G1" s="7"/>
      <c r="H1" s="7"/>
      <c r="I1" s="1"/>
      <c r="J1" s="1"/>
    </row>
    <row r="2" spans="1:10" ht="15">
      <c r="A2" s="8" t="s">
        <v>69</v>
      </c>
      <c r="B2" s="8"/>
      <c r="C2" s="8"/>
      <c r="D2" s="8"/>
      <c r="E2" s="8"/>
      <c r="F2" s="8"/>
      <c r="G2" s="30" t="s">
        <v>71</v>
      </c>
      <c r="I2" s="1"/>
      <c r="J2" s="1"/>
    </row>
    <row r="3" spans="1:10" ht="14.25">
      <c r="A3" s="1"/>
      <c r="B3" s="1"/>
      <c r="C3" s="1"/>
      <c r="D3" s="1"/>
      <c r="E3" s="1"/>
      <c r="F3" s="1"/>
      <c r="G3" s="1"/>
      <c r="I3" s="1"/>
      <c r="J3" s="1"/>
    </row>
    <row r="4" spans="1:10" ht="14.25">
      <c r="A4" s="1"/>
      <c r="B4" s="1"/>
      <c r="C4" s="1"/>
      <c r="D4" s="1"/>
      <c r="E4" s="1"/>
      <c r="F4" s="1"/>
      <c r="G4" s="29" t="s">
        <v>70</v>
      </c>
      <c r="I4" s="1"/>
      <c r="J4" s="1"/>
    </row>
    <row r="5" spans="1:14" ht="27">
      <c r="A5" s="3" t="s">
        <v>0</v>
      </c>
      <c r="B5" s="3" t="s">
        <v>1</v>
      </c>
      <c r="C5" s="1" t="s">
        <v>66</v>
      </c>
      <c r="D5" s="3" t="s">
        <v>58</v>
      </c>
      <c r="E5" s="1"/>
      <c r="F5" s="3"/>
      <c r="G5" s="1"/>
      <c r="H5" s="3" t="s">
        <v>2</v>
      </c>
      <c r="I5" s="3" t="s">
        <v>3</v>
      </c>
      <c r="J5" s="3"/>
      <c r="K5" s="3"/>
      <c r="L5" s="3"/>
      <c r="M5" s="3"/>
      <c r="N5" s="3"/>
    </row>
    <row r="6" spans="1:14" ht="14.25">
      <c r="A6" s="1"/>
      <c r="B6" s="3" t="s">
        <v>4</v>
      </c>
      <c r="C6" s="3" t="s">
        <v>5</v>
      </c>
      <c r="D6" s="3" t="s">
        <v>59</v>
      </c>
      <c r="E6" s="3" t="s">
        <v>5</v>
      </c>
      <c r="F6" s="3" t="s">
        <v>1</v>
      </c>
      <c r="G6" s="3" t="s">
        <v>57</v>
      </c>
      <c r="H6" s="3" t="s">
        <v>6</v>
      </c>
      <c r="I6" s="3" t="s">
        <v>6</v>
      </c>
      <c r="J6" s="3"/>
      <c r="K6" s="3"/>
      <c r="L6" s="3"/>
      <c r="M6" s="3"/>
      <c r="N6" s="3"/>
    </row>
    <row r="7" spans="1:10" ht="14.25">
      <c r="A7" s="3"/>
      <c r="B7" s="3"/>
      <c r="C7" s="3" t="s">
        <v>60</v>
      </c>
      <c r="D7" s="3" t="s">
        <v>61</v>
      </c>
      <c r="E7" s="3" t="s">
        <v>7</v>
      </c>
      <c r="F7" s="3" t="s">
        <v>56</v>
      </c>
      <c r="G7" s="3" t="s">
        <v>56</v>
      </c>
      <c r="H7" s="3" t="s">
        <v>8</v>
      </c>
      <c r="I7" s="3" t="s">
        <v>8</v>
      </c>
      <c r="J7" s="3"/>
    </row>
    <row r="8" spans="1:15" ht="14.25">
      <c r="A8" s="3"/>
      <c r="B8" s="3"/>
      <c r="C8" s="11" t="s">
        <v>68</v>
      </c>
      <c r="D8" s="11" t="s">
        <v>65</v>
      </c>
      <c r="E8" s="3" t="str">
        <f>+C8</f>
        <v>FY 2017</v>
      </c>
      <c r="F8" s="9">
        <v>56475884</v>
      </c>
      <c r="G8" s="9">
        <f>333349116-25000000</f>
        <v>308349116</v>
      </c>
      <c r="H8" s="4">
        <f>+F8+G8</f>
        <v>364825000</v>
      </c>
      <c r="I8" s="3"/>
      <c r="J8" s="3"/>
      <c r="K8" s="19"/>
      <c r="L8" s="19"/>
      <c r="M8" s="20"/>
      <c r="N8" s="20"/>
      <c r="O8" s="19"/>
    </row>
    <row r="9" spans="1:17" ht="14.25">
      <c r="A9" s="1">
        <v>1</v>
      </c>
      <c r="B9" s="2" t="s">
        <v>9</v>
      </c>
      <c r="C9" s="14">
        <v>329800652.14570355</v>
      </c>
      <c r="D9" s="13">
        <v>0.8198383073585088</v>
      </c>
      <c r="E9" s="5">
        <f aca="true" t="shared" si="0" ref="E9:E57">C9*D9</f>
        <v>270383208.42086595</v>
      </c>
      <c r="F9" s="5">
        <f aca="true" t="shared" si="1" ref="F9:F40">+E9/$E$58*$F$8</f>
        <v>1086898.7348236113</v>
      </c>
      <c r="G9" s="5">
        <f aca="true" t="shared" si="2" ref="G9:G40">E9/$E$58*$G$8</f>
        <v>5934289.83005169</v>
      </c>
      <c r="H9" s="5">
        <f>+F9+G9</f>
        <v>7021188.564875302</v>
      </c>
      <c r="I9" s="5">
        <f aca="true" t="shared" si="3" ref="I9:I14">+H9/12</f>
        <v>585099.0470729418</v>
      </c>
      <c r="J9" s="6"/>
      <c r="K9" s="21"/>
      <c r="L9" s="21"/>
      <c r="M9" s="24"/>
      <c r="N9" s="24"/>
      <c r="O9" s="22"/>
      <c r="Q9" s="10"/>
    </row>
    <row r="10" spans="1:17" ht="14.25">
      <c r="A10" s="1">
        <v>2</v>
      </c>
      <c r="B10" s="2" t="s">
        <v>10</v>
      </c>
      <c r="C10" s="14">
        <v>1384602798.098294</v>
      </c>
      <c r="D10" s="13">
        <v>0.8562484469207624</v>
      </c>
      <c r="E10" s="5">
        <f t="shared" si="0"/>
        <v>1185563995.4738061</v>
      </c>
      <c r="F10" s="5">
        <f t="shared" si="1"/>
        <v>4765784.141177692</v>
      </c>
      <c r="G10" s="5">
        <f t="shared" si="2"/>
        <v>26020404.160100628</v>
      </c>
      <c r="H10" s="5">
        <f aca="true" t="shared" si="4" ref="H10:H57">+G10/$G$58*$H$8</f>
        <v>30786188.301278323</v>
      </c>
      <c r="I10" s="5">
        <f t="shared" si="3"/>
        <v>2565515.6917731934</v>
      </c>
      <c r="J10" s="6"/>
      <c r="K10" s="21"/>
      <c r="L10" s="21"/>
      <c r="M10" s="24"/>
      <c r="N10" s="24"/>
      <c r="O10" s="22"/>
      <c r="Q10" s="10"/>
    </row>
    <row r="11" spans="1:17" ht="14.25">
      <c r="A11" s="1">
        <v>3</v>
      </c>
      <c r="B11" s="2" t="s">
        <v>11</v>
      </c>
      <c r="C11" s="14">
        <v>292547225.4898571</v>
      </c>
      <c r="D11" s="13">
        <v>0.8519790701957426</v>
      </c>
      <c r="E11" s="5">
        <f t="shared" si="0"/>
        <v>249244113.1611927</v>
      </c>
      <c r="F11" s="5">
        <f t="shared" si="1"/>
        <v>1001922.8369960687</v>
      </c>
      <c r="G11" s="5">
        <f t="shared" si="2"/>
        <v>5470335.286614547</v>
      </c>
      <c r="H11" s="5">
        <f t="shared" si="4"/>
        <v>6472258.123610616</v>
      </c>
      <c r="I11" s="5">
        <f t="shared" si="3"/>
        <v>539354.843634218</v>
      </c>
      <c r="J11" s="6"/>
      <c r="K11" s="21"/>
      <c r="L11" s="21"/>
      <c r="M11" s="24"/>
      <c r="N11" s="24"/>
      <c r="O11" s="22"/>
      <c r="Q11" s="10"/>
    </row>
    <row r="12" spans="1:17" ht="14.25" customHeight="1">
      <c r="A12" s="1">
        <v>4</v>
      </c>
      <c r="B12" s="2" t="s">
        <v>12</v>
      </c>
      <c r="C12" s="14">
        <v>516289345.44717467</v>
      </c>
      <c r="D12" s="13">
        <v>0.8340878112785792</v>
      </c>
      <c r="E12" s="5">
        <f t="shared" si="0"/>
        <v>430630650.1304842</v>
      </c>
      <c r="F12" s="5">
        <f t="shared" si="1"/>
        <v>1731068.6988910371</v>
      </c>
      <c r="G12" s="5">
        <f t="shared" si="2"/>
        <v>9451352.776316375</v>
      </c>
      <c r="H12" s="5">
        <f t="shared" si="4"/>
        <v>11182421.475207413</v>
      </c>
      <c r="I12" s="5">
        <f t="shared" si="3"/>
        <v>931868.4562672843</v>
      </c>
      <c r="J12" s="6"/>
      <c r="K12" s="21"/>
      <c r="L12" s="21"/>
      <c r="M12" s="24"/>
      <c r="N12" s="24"/>
      <c r="O12" s="22"/>
      <c r="Q12" s="10"/>
    </row>
    <row r="13" spans="1:17" ht="14.25">
      <c r="A13" s="1">
        <v>5</v>
      </c>
      <c r="B13" s="2" t="s">
        <v>13</v>
      </c>
      <c r="C13" s="14">
        <v>372768221.69795567</v>
      </c>
      <c r="D13" s="13">
        <v>0.8478453979655782</v>
      </c>
      <c r="E13" s="5">
        <f t="shared" si="0"/>
        <v>316049821.27442414</v>
      </c>
      <c r="F13" s="5">
        <f t="shared" si="1"/>
        <v>1270471.4648910516</v>
      </c>
      <c r="G13" s="5">
        <f t="shared" si="2"/>
        <v>6936566.997382118</v>
      </c>
      <c r="H13" s="5">
        <f t="shared" si="4"/>
        <v>8207038.46227317</v>
      </c>
      <c r="I13" s="5">
        <f t="shared" si="3"/>
        <v>683919.8718560975</v>
      </c>
      <c r="J13" s="6"/>
      <c r="K13" s="21"/>
      <c r="L13" s="21"/>
      <c r="M13" s="24"/>
      <c r="N13" s="24"/>
      <c r="O13" s="22"/>
      <c r="Q13" s="10"/>
    </row>
    <row r="14" spans="1:17" ht="14.25">
      <c r="A14" s="1">
        <v>6</v>
      </c>
      <c r="B14" s="2" t="s">
        <v>14</v>
      </c>
      <c r="C14" s="14">
        <v>106858971.21035759</v>
      </c>
      <c r="D14" s="13">
        <v>0.8279497286151303</v>
      </c>
      <c r="E14" s="5">
        <f t="shared" si="0"/>
        <v>88473856.21370758</v>
      </c>
      <c r="F14" s="5">
        <f t="shared" si="1"/>
        <v>355651.2364257598</v>
      </c>
      <c r="G14" s="5">
        <f t="shared" si="2"/>
        <v>1941797.7477995746</v>
      </c>
      <c r="H14" s="5">
        <f t="shared" si="4"/>
        <v>2297448.984225334</v>
      </c>
      <c r="I14" s="5">
        <f t="shared" si="3"/>
        <v>191454.08201877784</v>
      </c>
      <c r="J14" s="6"/>
      <c r="K14" s="21"/>
      <c r="L14" s="21"/>
      <c r="M14" s="24"/>
      <c r="N14" s="24"/>
      <c r="O14" s="22"/>
      <c r="Q14" s="10"/>
    </row>
    <row r="15" spans="1:17" ht="14.25">
      <c r="A15" s="1">
        <v>8</v>
      </c>
      <c r="B15" s="2" t="s">
        <v>16</v>
      </c>
      <c r="C15" s="14">
        <v>525145223.5874364</v>
      </c>
      <c r="D15" s="13">
        <v>0.8513101619000498</v>
      </c>
      <c r="E15" s="5">
        <f t="shared" si="0"/>
        <v>447061465.31325835</v>
      </c>
      <c r="F15" s="5">
        <f t="shared" si="1"/>
        <v>1797118.0380440806</v>
      </c>
      <c r="G15" s="5">
        <f t="shared" si="2"/>
        <v>9811971.39611921</v>
      </c>
      <c r="H15" s="5">
        <f t="shared" si="4"/>
        <v>11609089.434163291</v>
      </c>
      <c r="I15" s="5">
        <f aca="true" t="shared" si="5" ref="I15:I57">+H15/12</f>
        <v>967424.1195136076</v>
      </c>
      <c r="J15" s="6"/>
      <c r="K15" s="21"/>
      <c r="L15" s="21"/>
      <c r="M15" s="24"/>
      <c r="N15" s="24"/>
      <c r="O15" s="22"/>
      <c r="Q15" s="10"/>
    </row>
    <row r="16" spans="1:17" ht="14.25">
      <c r="A16" s="1">
        <v>9</v>
      </c>
      <c r="B16" s="2" t="s">
        <v>17</v>
      </c>
      <c r="C16" s="14">
        <v>2319468161.6838145</v>
      </c>
      <c r="D16" s="13">
        <v>0.8325169217082375</v>
      </c>
      <c r="E16" s="5">
        <f t="shared" si="0"/>
        <v>1930996493.9652739</v>
      </c>
      <c r="F16" s="5">
        <f t="shared" si="1"/>
        <v>7762307.6466079755</v>
      </c>
      <c r="G16" s="5">
        <f t="shared" si="2"/>
        <v>42380933.79736401</v>
      </c>
      <c r="H16" s="5">
        <f t="shared" si="4"/>
        <v>50143241.44397199</v>
      </c>
      <c r="I16" s="5">
        <f t="shared" si="5"/>
        <v>4178603.4536643326</v>
      </c>
      <c r="J16" s="6"/>
      <c r="K16" s="21"/>
      <c r="L16" s="21"/>
      <c r="M16" s="24"/>
      <c r="N16" s="24"/>
      <c r="O16" s="22"/>
      <c r="Q16" s="10"/>
    </row>
    <row r="17" spans="1:17" ht="14.25">
      <c r="A17" s="1">
        <v>10</v>
      </c>
      <c r="B17" s="2" t="s">
        <v>18</v>
      </c>
      <c r="C17" s="14">
        <v>52720333.02099404</v>
      </c>
      <c r="D17" s="13">
        <v>0.783796565441586</v>
      </c>
      <c r="E17" s="5">
        <f t="shared" si="0"/>
        <v>41322015.95079176</v>
      </c>
      <c r="F17" s="5">
        <f t="shared" si="1"/>
        <v>166108.12157893844</v>
      </c>
      <c r="G17" s="5">
        <f t="shared" si="2"/>
        <v>906923.2532825195</v>
      </c>
      <c r="H17" s="5">
        <f t="shared" si="4"/>
        <v>1073031.374861458</v>
      </c>
      <c r="I17" s="5">
        <f t="shared" si="5"/>
        <v>89419.28123845485</v>
      </c>
      <c r="J17" s="6"/>
      <c r="K17" s="21"/>
      <c r="L17" s="21"/>
      <c r="M17" s="24"/>
      <c r="N17" s="24"/>
      <c r="O17" s="22"/>
      <c r="Q17" s="10"/>
    </row>
    <row r="18" spans="1:17" ht="14.25">
      <c r="A18" s="1">
        <v>11</v>
      </c>
      <c r="B18" s="2" t="s">
        <v>19</v>
      </c>
      <c r="C18" s="14">
        <v>441390384.8235098</v>
      </c>
      <c r="D18" s="13">
        <v>0.8432035339078209</v>
      </c>
      <c r="E18" s="5">
        <f t="shared" si="0"/>
        <v>372181932.31611645</v>
      </c>
      <c r="F18" s="5">
        <f t="shared" si="1"/>
        <v>1496113.8811879565</v>
      </c>
      <c r="G18" s="5">
        <f t="shared" si="2"/>
        <v>8168537.790389176</v>
      </c>
      <c r="H18" s="5">
        <f t="shared" si="4"/>
        <v>9664651.671577133</v>
      </c>
      <c r="I18" s="5">
        <f t="shared" si="5"/>
        <v>805387.6392980944</v>
      </c>
      <c r="J18" s="6"/>
      <c r="K18" s="21"/>
      <c r="L18" s="21"/>
      <c r="M18" s="24"/>
      <c r="N18" s="24"/>
      <c r="O18" s="22"/>
      <c r="Q18" s="10"/>
    </row>
    <row r="19" spans="1:17" ht="14.25">
      <c r="A19" s="1">
        <v>12</v>
      </c>
      <c r="B19" s="2" t="s">
        <v>20</v>
      </c>
      <c r="C19" s="14">
        <v>753750043.2812654</v>
      </c>
      <c r="D19" s="13">
        <v>0.8254369630303338</v>
      </c>
      <c r="E19" s="5">
        <f t="shared" si="0"/>
        <v>622173146.6100703</v>
      </c>
      <c r="F19" s="5">
        <f t="shared" si="1"/>
        <v>2501039.949341485</v>
      </c>
      <c r="G19" s="5">
        <f t="shared" si="2"/>
        <v>13655270.229327116</v>
      </c>
      <c r="H19" s="5">
        <f t="shared" si="4"/>
        <v>16156310.178668601</v>
      </c>
      <c r="I19" s="5">
        <f t="shared" si="5"/>
        <v>1346359.1815557168</v>
      </c>
      <c r="J19" s="6"/>
      <c r="K19" s="23"/>
      <c r="L19" s="23"/>
      <c r="M19" s="25"/>
      <c r="N19" s="25"/>
      <c r="O19" s="22"/>
      <c r="Q19" s="10"/>
    </row>
    <row r="20" spans="1:17" ht="14.25">
      <c r="A20" s="1">
        <v>13</v>
      </c>
      <c r="B20" s="2" t="s">
        <v>21</v>
      </c>
      <c r="C20" s="14">
        <v>122674290.36349662</v>
      </c>
      <c r="D20" s="13">
        <v>0.8366439703724218</v>
      </c>
      <c r="E20" s="5">
        <f t="shared" si="0"/>
        <v>102634705.35233513</v>
      </c>
      <c r="F20" s="5">
        <f t="shared" si="1"/>
        <v>412575.66269724903</v>
      </c>
      <c r="G20" s="5">
        <f t="shared" si="2"/>
        <v>2252595.8314492414</v>
      </c>
      <c r="H20" s="5">
        <f t="shared" si="4"/>
        <v>2665171.4941464905</v>
      </c>
      <c r="I20" s="5">
        <f t="shared" si="5"/>
        <v>222097.62451220755</v>
      </c>
      <c r="J20" s="6"/>
      <c r="K20" s="21"/>
      <c r="L20" s="21"/>
      <c r="M20" s="24"/>
      <c r="N20" s="24"/>
      <c r="O20" s="22"/>
      <c r="Q20" s="10"/>
    </row>
    <row r="21" spans="1:17" ht="14.25">
      <c r="A21" s="1">
        <v>15</v>
      </c>
      <c r="B21" s="2" t="s">
        <v>22</v>
      </c>
      <c r="C21" s="14">
        <v>518648212.7132179</v>
      </c>
      <c r="D21" s="13">
        <v>0.8515024498099243</v>
      </c>
      <c r="E21" s="5">
        <f t="shared" si="0"/>
        <v>441630223.71484375</v>
      </c>
      <c r="F21" s="5">
        <f t="shared" si="1"/>
        <v>1775285.2857207572</v>
      </c>
      <c r="G21" s="5">
        <f t="shared" si="2"/>
        <v>9692768.129132833</v>
      </c>
      <c r="H21" s="5">
        <f t="shared" si="4"/>
        <v>11468053.414853591</v>
      </c>
      <c r="I21" s="5">
        <f t="shared" si="5"/>
        <v>955671.117904466</v>
      </c>
      <c r="J21" s="6"/>
      <c r="K21" s="21"/>
      <c r="L21" s="21"/>
      <c r="M21" s="24"/>
      <c r="N21" s="24"/>
      <c r="O21" s="22"/>
      <c r="Q21" s="10"/>
    </row>
    <row r="22" spans="1:17" ht="14.25">
      <c r="A22" s="1">
        <v>16</v>
      </c>
      <c r="B22" s="2" t="s">
        <v>23</v>
      </c>
      <c r="C22" s="14">
        <v>268541911.60723776</v>
      </c>
      <c r="D22" s="13">
        <v>0.8534283496513532</v>
      </c>
      <c r="E22" s="5">
        <f t="shared" si="0"/>
        <v>229181280.43518448</v>
      </c>
      <c r="F22" s="5">
        <f t="shared" si="1"/>
        <v>921273.34831579</v>
      </c>
      <c r="G22" s="5">
        <f t="shared" si="2"/>
        <v>5030002.231528309</v>
      </c>
      <c r="H22" s="5">
        <f t="shared" si="4"/>
        <v>5951275.5798440995</v>
      </c>
      <c r="I22" s="5">
        <f t="shared" si="5"/>
        <v>495939.63165367494</v>
      </c>
      <c r="J22" s="6"/>
      <c r="K22" s="21"/>
      <c r="L22" s="21"/>
      <c r="M22" s="24"/>
      <c r="N22" s="24"/>
      <c r="O22" s="22"/>
      <c r="Q22" s="10"/>
    </row>
    <row r="23" spans="1:17" ht="14.25">
      <c r="A23" s="1">
        <v>17</v>
      </c>
      <c r="B23" s="2" t="s">
        <v>24</v>
      </c>
      <c r="C23" s="14">
        <v>49456801.4134374</v>
      </c>
      <c r="D23" s="13">
        <v>0.8406038267043915</v>
      </c>
      <c r="E23" s="5">
        <f t="shared" si="0"/>
        <v>41573576.52469464</v>
      </c>
      <c r="F23" s="5">
        <f t="shared" si="1"/>
        <v>167119.35623031866</v>
      </c>
      <c r="G23" s="5">
        <f t="shared" si="2"/>
        <v>912444.4295570097</v>
      </c>
      <c r="H23" s="5">
        <f t="shared" si="4"/>
        <v>1079563.7857873284</v>
      </c>
      <c r="I23" s="5">
        <f t="shared" si="5"/>
        <v>89963.6488156107</v>
      </c>
      <c r="J23" s="6"/>
      <c r="K23" s="21"/>
      <c r="L23" s="21"/>
      <c r="M23" s="24"/>
      <c r="N23" s="24"/>
      <c r="O23" s="22"/>
      <c r="Q23" s="10"/>
    </row>
    <row r="24" spans="1:17" ht="14.25">
      <c r="A24" s="1">
        <v>18</v>
      </c>
      <c r="B24" s="2" t="s">
        <v>25</v>
      </c>
      <c r="C24" s="14">
        <v>179969488.70783168</v>
      </c>
      <c r="D24" s="13">
        <v>0.8463369555289606</v>
      </c>
      <c r="E24" s="5">
        <f t="shared" si="0"/>
        <v>152314829.16108993</v>
      </c>
      <c r="F24" s="5">
        <f t="shared" si="1"/>
        <v>612282.0868830525</v>
      </c>
      <c r="G24" s="5">
        <f t="shared" si="2"/>
        <v>3342960.3374251644</v>
      </c>
      <c r="H24" s="5">
        <f t="shared" si="4"/>
        <v>3955242.424308217</v>
      </c>
      <c r="I24" s="5">
        <f t="shared" si="5"/>
        <v>329603.5353590181</v>
      </c>
      <c r="J24" s="6"/>
      <c r="K24" s="21"/>
      <c r="L24" s="21"/>
      <c r="M24" s="24"/>
      <c r="N24" s="24"/>
      <c r="O24" s="22"/>
      <c r="Q24" s="10"/>
    </row>
    <row r="25" spans="1:17" ht="15" customHeight="1">
      <c r="A25" s="1">
        <v>19</v>
      </c>
      <c r="B25" s="2" t="s">
        <v>26</v>
      </c>
      <c r="C25" s="14">
        <v>441674685.0357997</v>
      </c>
      <c r="D25" s="13">
        <v>0.8513201865129675</v>
      </c>
      <c r="E25" s="5">
        <f t="shared" si="0"/>
        <v>376006575.2427332</v>
      </c>
      <c r="F25" s="5">
        <f t="shared" si="1"/>
        <v>1511488.3550037313</v>
      </c>
      <c r="G25" s="5">
        <f t="shared" si="2"/>
        <v>8252479.910003617</v>
      </c>
      <c r="H25" s="5">
        <f t="shared" si="4"/>
        <v>9763968.265007349</v>
      </c>
      <c r="I25" s="5">
        <f t="shared" si="5"/>
        <v>813664.0220839457</v>
      </c>
      <c r="J25" s="6"/>
      <c r="K25" s="21"/>
      <c r="L25" s="21"/>
      <c r="M25" s="24"/>
      <c r="N25" s="24"/>
      <c r="O25" s="22"/>
      <c r="Q25" s="10"/>
    </row>
    <row r="26" spans="1:17" ht="13.5" customHeight="1">
      <c r="A26" s="1">
        <v>22</v>
      </c>
      <c r="B26" s="2" t="s">
        <v>27</v>
      </c>
      <c r="C26" s="14">
        <v>308086029.18622816</v>
      </c>
      <c r="D26" s="13">
        <v>0.8406184037160048</v>
      </c>
      <c r="E26" s="5">
        <f t="shared" si="0"/>
        <v>258982786.06172958</v>
      </c>
      <c r="F26" s="5">
        <f t="shared" si="1"/>
        <v>1041070.797833853</v>
      </c>
      <c r="G26" s="5">
        <f t="shared" si="2"/>
        <v>5684076.76815618</v>
      </c>
      <c r="H26" s="5">
        <f t="shared" si="4"/>
        <v>6725147.565990033</v>
      </c>
      <c r="I26" s="5">
        <f t="shared" si="5"/>
        <v>560428.9638325027</v>
      </c>
      <c r="J26" s="6"/>
      <c r="K26" s="21"/>
      <c r="L26" s="21"/>
      <c r="M26" s="24"/>
      <c r="N26" s="24"/>
      <c r="O26" s="22"/>
      <c r="Q26" s="10"/>
    </row>
    <row r="27" spans="1:17" ht="14.25">
      <c r="A27" s="1">
        <v>23</v>
      </c>
      <c r="B27" s="2" t="s">
        <v>28</v>
      </c>
      <c r="C27" s="14">
        <v>591066531.2365911</v>
      </c>
      <c r="D27" s="13">
        <v>0.8479303479778488</v>
      </c>
      <c r="E27" s="5">
        <f t="shared" si="0"/>
        <v>501183249.50950277</v>
      </c>
      <c r="F27" s="5">
        <f t="shared" si="1"/>
        <v>2014679.2509346772</v>
      </c>
      <c r="G27" s="5">
        <f t="shared" si="2"/>
        <v>10999820.136489583</v>
      </c>
      <c r="H27" s="5">
        <f t="shared" si="4"/>
        <v>13014499.38742426</v>
      </c>
      <c r="I27" s="5">
        <f t="shared" si="5"/>
        <v>1084541.6156186883</v>
      </c>
      <c r="J27" s="6"/>
      <c r="K27" s="21"/>
      <c r="L27" s="21"/>
      <c r="M27" s="24"/>
      <c r="N27" s="24"/>
      <c r="O27" s="22"/>
      <c r="Q27" s="10"/>
    </row>
    <row r="28" spans="1:17" ht="14.25">
      <c r="A28" s="1">
        <v>24</v>
      </c>
      <c r="B28" s="2" t="s">
        <v>29</v>
      </c>
      <c r="C28" s="14">
        <v>437049308.9491623</v>
      </c>
      <c r="D28" s="13">
        <v>0.8609112999671414</v>
      </c>
      <c r="E28" s="5">
        <f t="shared" si="0"/>
        <v>376260688.71716416</v>
      </c>
      <c r="F28" s="5">
        <f t="shared" si="1"/>
        <v>1512509.851920917</v>
      </c>
      <c r="G28" s="5">
        <f t="shared" si="2"/>
        <v>8258057.116575734</v>
      </c>
      <c r="H28" s="5">
        <f t="shared" si="4"/>
        <v>9770566.96849665</v>
      </c>
      <c r="I28" s="5">
        <f t="shared" si="5"/>
        <v>814213.9140413875</v>
      </c>
      <c r="J28" s="6"/>
      <c r="K28" s="21"/>
      <c r="L28" s="21"/>
      <c r="M28" s="24"/>
      <c r="N28" s="24"/>
      <c r="O28" s="22"/>
      <c r="Q28" s="10"/>
    </row>
    <row r="29" spans="1:17" ht="14.25">
      <c r="A29" s="1">
        <v>27</v>
      </c>
      <c r="B29" s="2" t="s">
        <v>30</v>
      </c>
      <c r="C29" s="14">
        <v>320675063.0939194</v>
      </c>
      <c r="D29" s="13">
        <v>0.8132192672194511</v>
      </c>
      <c r="E29" s="5">
        <f t="shared" si="0"/>
        <v>260779139.8247884</v>
      </c>
      <c r="F29" s="5">
        <f t="shared" si="1"/>
        <v>1048291.8624989529</v>
      </c>
      <c r="G29" s="5">
        <f t="shared" si="2"/>
        <v>5723502.603545713</v>
      </c>
      <c r="H29" s="5">
        <f t="shared" si="4"/>
        <v>6771794.466044666</v>
      </c>
      <c r="I29" s="5">
        <f t="shared" si="5"/>
        <v>564316.2055037222</v>
      </c>
      <c r="J29" s="6"/>
      <c r="K29" s="21"/>
      <c r="L29" s="21"/>
      <c r="M29" s="24"/>
      <c r="N29" s="24"/>
      <c r="O29" s="22"/>
      <c r="Q29" s="10"/>
    </row>
    <row r="30" spans="1:17" ht="14.25">
      <c r="A30" s="1">
        <v>28</v>
      </c>
      <c r="B30" s="2" t="s">
        <v>31</v>
      </c>
      <c r="C30" s="14">
        <v>181625877.5283996</v>
      </c>
      <c r="D30" s="13">
        <v>0.8431960657725158</v>
      </c>
      <c r="E30" s="5">
        <f t="shared" si="0"/>
        <v>153146225.37442732</v>
      </c>
      <c r="F30" s="5">
        <f t="shared" si="1"/>
        <v>615624.1712443231</v>
      </c>
      <c r="G30" s="5">
        <f t="shared" si="2"/>
        <v>3361207.572977869</v>
      </c>
      <c r="H30" s="5">
        <f t="shared" si="4"/>
        <v>3976831.744222192</v>
      </c>
      <c r="I30" s="5">
        <f t="shared" si="5"/>
        <v>331402.6453518493</v>
      </c>
      <c r="J30" s="6"/>
      <c r="K30" s="21"/>
      <c r="L30" s="21"/>
      <c r="M30" s="24"/>
      <c r="N30" s="24"/>
      <c r="O30" s="22"/>
      <c r="Q30" s="10"/>
    </row>
    <row r="31" spans="1:17" ht="14.25">
      <c r="A31" s="1">
        <v>29</v>
      </c>
      <c r="B31" s="2" t="s">
        <v>62</v>
      </c>
      <c r="C31" s="14">
        <v>650948278.2761396</v>
      </c>
      <c r="D31" s="13">
        <v>0.8208832507738335</v>
      </c>
      <c r="E31" s="5">
        <f t="shared" si="0"/>
        <v>534352538.75694746</v>
      </c>
      <c r="F31" s="5">
        <f t="shared" si="1"/>
        <v>2148014.670425409</v>
      </c>
      <c r="G31" s="5">
        <f t="shared" si="2"/>
        <v>11727809.78126356</v>
      </c>
      <c r="H31" s="5">
        <f t="shared" si="4"/>
        <v>13875824.451688968</v>
      </c>
      <c r="I31" s="5">
        <f t="shared" si="5"/>
        <v>1156318.704307414</v>
      </c>
      <c r="J31" s="6"/>
      <c r="K31" s="21"/>
      <c r="L31" s="21"/>
      <c r="M31" s="24"/>
      <c r="N31" s="24"/>
      <c r="O31" s="22"/>
      <c r="Q31" s="10"/>
    </row>
    <row r="32" spans="1:17" ht="15" customHeight="1">
      <c r="A32" s="1">
        <v>30</v>
      </c>
      <c r="B32" s="2" t="s">
        <v>32</v>
      </c>
      <c r="C32" s="14">
        <v>58119885.00527248</v>
      </c>
      <c r="D32" s="13">
        <v>0.7269719959241532</v>
      </c>
      <c r="E32" s="5">
        <f t="shared" si="0"/>
        <v>42251528.805165194</v>
      </c>
      <c r="F32" s="5">
        <f t="shared" si="1"/>
        <v>169844.61968220898</v>
      </c>
      <c r="G32" s="5">
        <f t="shared" si="2"/>
        <v>927323.9235416898</v>
      </c>
      <c r="H32" s="5">
        <f t="shared" si="4"/>
        <v>1097168.5432238989</v>
      </c>
      <c r="I32" s="5">
        <f t="shared" si="5"/>
        <v>91430.7119353249</v>
      </c>
      <c r="J32" s="6"/>
      <c r="K32" s="21"/>
      <c r="L32" s="21"/>
      <c r="M32" s="24"/>
      <c r="N32" s="24"/>
      <c r="O32" s="22"/>
      <c r="Q32" s="10"/>
    </row>
    <row r="33" spans="1:17" ht="14.25">
      <c r="A33" s="1">
        <v>32</v>
      </c>
      <c r="B33" s="2" t="s">
        <v>33</v>
      </c>
      <c r="C33" s="14">
        <v>163695872.41157994</v>
      </c>
      <c r="D33" s="13">
        <v>0.8462014547365072</v>
      </c>
      <c r="E33" s="5">
        <f t="shared" si="0"/>
        <v>138519685.3690406</v>
      </c>
      <c r="F33" s="5">
        <f t="shared" si="1"/>
        <v>556827.7396184496</v>
      </c>
      <c r="G33" s="5">
        <f t="shared" si="2"/>
        <v>3040188.645398222</v>
      </c>
      <c r="H33" s="5">
        <f t="shared" si="4"/>
        <v>3597016.385016672</v>
      </c>
      <c r="I33" s="5">
        <f t="shared" si="5"/>
        <v>299751.36541805597</v>
      </c>
      <c r="J33" s="6"/>
      <c r="K33" s="21"/>
      <c r="L33" s="21"/>
      <c r="M33" s="24"/>
      <c r="N33" s="24"/>
      <c r="O33" s="22"/>
      <c r="Q33" s="10"/>
    </row>
    <row r="34" spans="1:17" ht="14.25">
      <c r="A34" s="1">
        <v>33</v>
      </c>
      <c r="B34" s="2" t="s">
        <v>34</v>
      </c>
      <c r="C34" s="14">
        <v>261394391.1192889</v>
      </c>
      <c r="D34" s="13">
        <v>0.8570474461074086</v>
      </c>
      <c r="E34" s="5">
        <f t="shared" si="0"/>
        <v>224027395.33558762</v>
      </c>
      <c r="F34" s="5">
        <f t="shared" si="1"/>
        <v>900555.5262776009</v>
      </c>
      <c r="G34" s="5">
        <f t="shared" si="2"/>
        <v>4916886.3020650195</v>
      </c>
      <c r="H34" s="5">
        <f t="shared" si="4"/>
        <v>5817441.82834262</v>
      </c>
      <c r="I34" s="5">
        <f t="shared" si="5"/>
        <v>484786.8190285517</v>
      </c>
      <c r="J34" s="6"/>
      <c r="K34" s="21"/>
      <c r="L34" s="21"/>
      <c r="M34" s="24"/>
      <c r="N34" s="24"/>
      <c r="O34" s="22"/>
      <c r="Q34" s="10"/>
    </row>
    <row r="35" spans="1:17" ht="14.25">
      <c r="A35" s="1">
        <v>34</v>
      </c>
      <c r="B35" s="2" t="s">
        <v>35</v>
      </c>
      <c r="C35" s="14">
        <v>199163458.8897731</v>
      </c>
      <c r="D35" s="13">
        <v>0.792675048324292</v>
      </c>
      <c r="E35" s="5">
        <f t="shared" si="0"/>
        <v>157871904.39988405</v>
      </c>
      <c r="F35" s="5">
        <f t="shared" si="1"/>
        <v>634620.6710046057</v>
      </c>
      <c r="G35" s="5">
        <f t="shared" si="2"/>
        <v>3464925.363533876</v>
      </c>
      <c r="H35" s="5">
        <f t="shared" si="4"/>
        <v>4099546.0345384814</v>
      </c>
      <c r="I35" s="5">
        <f t="shared" si="5"/>
        <v>341628.8362115401</v>
      </c>
      <c r="J35" s="6"/>
      <c r="K35" s="21"/>
      <c r="L35" s="21"/>
      <c r="M35" s="24"/>
      <c r="N35" s="24"/>
      <c r="O35" s="22"/>
      <c r="Q35" s="10"/>
    </row>
    <row r="36" spans="1:17" ht="14.25">
      <c r="A36" s="1">
        <v>35</v>
      </c>
      <c r="B36" s="2" t="s">
        <v>36</v>
      </c>
      <c r="C36" s="14">
        <v>152763758.06060407</v>
      </c>
      <c r="D36" s="13">
        <v>0.8336776538146353</v>
      </c>
      <c r="E36" s="5">
        <f t="shared" si="0"/>
        <v>127355731.40787098</v>
      </c>
      <c r="F36" s="5">
        <f t="shared" si="1"/>
        <v>511950.3690639256</v>
      </c>
      <c r="G36" s="5">
        <f t="shared" si="2"/>
        <v>2795165.5212114113</v>
      </c>
      <c r="H36" s="5">
        <f t="shared" si="4"/>
        <v>3307115.890275337</v>
      </c>
      <c r="I36" s="5">
        <f t="shared" si="5"/>
        <v>275592.99085627805</v>
      </c>
      <c r="J36" s="6"/>
      <c r="K36" s="21"/>
      <c r="L36" s="21"/>
      <c r="M36" s="24"/>
      <c r="N36" s="24"/>
      <c r="O36" s="22"/>
      <c r="Q36" s="10"/>
    </row>
    <row r="37" spans="1:17" ht="14.25">
      <c r="A37" s="1">
        <v>37</v>
      </c>
      <c r="B37" s="2" t="s">
        <v>37</v>
      </c>
      <c r="C37" s="14">
        <v>204434708.05594632</v>
      </c>
      <c r="D37" s="13">
        <v>0.845986578956239</v>
      </c>
      <c r="E37" s="5">
        <f t="shared" si="0"/>
        <v>172949019.2881675</v>
      </c>
      <c r="F37" s="5">
        <f t="shared" si="1"/>
        <v>695228.3440645311</v>
      </c>
      <c r="G37" s="5">
        <f t="shared" si="2"/>
        <v>3795833.3739484632</v>
      </c>
      <c r="H37" s="5">
        <f t="shared" si="4"/>
        <v>4491061.718012994</v>
      </c>
      <c r="I37" s="5">
        <f t="shared" si="5"/>
        <v>374255.1431677495</v>
      </c>
      <c r="J37" s="6"/>
      <c r="K37" s="21"/>
      <c r="L37" s="21"/>
      <c r="M37" s="24"/>
      <c r="N37" s="24"/>
      <c r="O37" s="22"/>
      <c r="Q37" s="10"/>
    </row>
    <row r="38" spans="1:17" ht="14.25">
      <c r="A38" s="1">
        <v>38</v>
      </c>
      <c r="B38" s="2" t="s">
        <v>38</v>
      </c>
      <c r="C38" s="14">
        <v>238410948.4752471</v>
      </c>
      <c r="D38" s="13">
        <v>0.8093889002284571</v>
      </c>
      <c r="E38" s="5">
        <f t="shared" si="0"/>
        <v>192967175.3888036</v>
      </c>
      <c r="F38" s="5">
        <f t="shared" si="1"/>
        <v>775698.2396115056</v>
      </c>
      <c r="G38" s="5">
        <f t="shared" si="2"/>
        <v>4235185.879816666</v>
      </c>
      <c r="H38" s="5">
        <f t="shared" si="4"/>
        <v>5010884.119428172</v>
      </c>
      <c r="I38" s="5">
        <f t="shared" si="5"/>
        <v>417573.6766190143</v>
      </c>
      <c r="J38" s="6"/>
      <c r="K38" s="21"/>
      <c r="L38" s="21"/>
      <c r="M38" s="24"/>
      <c r="N38" s="24"/>
      <c r="O38" s="22"/>
      <c r="Q38" s="10"/>
    </row>
    <row r="39" spans="1:17" ht="14.25">
      <c r="A39" s="1">
        <v>39</v>
      </c>
      <c r="B39" s="2" t="s">
        <v>39</v>
      </c>
      <c r="C39" s="14">
        <v>150594072.2044451</v>
      </c>
      <c r="D39" s="13">
        <v>0.8625733994971623</v>
      </c>
      <c r="E39" s="5">
        <f t="shared" si="0"/>
        <v>129898440.80550931</v>
      </c>
      <c r="F39" s="5">
        <f t="shared" si="1"/>
        <v>522171.66809894337</v>
      </c>
      <c r="G39" s="5">
        <f t="shared" si="2"/>
        <v>2850972.1469531064</v>
      </c>
      <c r="H39" s="5">
        <f t="shared" si="4"/>
        <v>3373143.8150520497</v>
      </c>
      <c r="I39" s="5">
        <f t="shared" si="5"/>
        <v>281095.31792100414</v>
      </c>
      <c r="J39" s="6"/>
      <c r="K39" s="21"/>
      <c r="L39" s="21"/>
      <c r="M39" s="24"/>
      <c r="N39" s="24"/>
      <c r="O39" s="22"/>
      <c r="Q39" s="10"/>
    </row>
    <row r="40" spans="1:17" ht="14.25">
      <c r="A40" s="1">
        <v>40</v>
      </c>
      <c r="B40" s="2" t="s">
        <v>40</v>
      </c>
      <c r="C40" s="14">
        <v>265530359.2420405</v>
      </c>
      <c r="D40" s="13">
        <v>0.8189291815270121</v>
      </c>
      <c r="E40" s="5">
        <f t="shared" si="0"/>
        <v>217450559.7646577</v>
      </c>
      <c r="F40" s="5">
        <f t="shared" si="1"/>
        <v>874117.6631316771</v>
      </c>
      <c r="G40" s="5">
        <f t="shared" si="2"/>
        <v>4772539.881033795</v>
      </c>
      <c r="H40" s="5">
        <f t="shared" si="4"/>
        <v>5646657.544165472</v>
      </c>
      <c r="I40" s="5">
        <f t="shared" si="5"/>
        <v>470554.79534712265</v>
      </c>
      <c r="J40" s="6"/>
      <c r="K40" s="21"/>
      <c r="L40" s="21"/>
      <c r="M40" s="24"/>
      <c r="N40" s="24"/>
      <c r="O40" s="22"/>
      <c r="Q40" s="10"/>
    </row>
    <row r="41" spans="1:17" ht="13.5" customHeight="1">
      <c r="A41" s="1">
        <v>43</v>
      </c>
      <c r="B41" s="2" t="s">
        <v>41</v>
      </c>
      <c r="C41" s="14">
        <v>425038937.33468163</v>
      </c>
      <c r="D41" s="13">
        <v>0.8024223130323862</v>
      </c>
      <c r="E41" s="5">
        <f t="shared" si="0"/>
        <v>341060727.22492266</v>
      </c>
      <c r="F41" s="5">
        <f aca="true" t="shared" si="6" ref="F41:F58">+E41/$E$58*$F$8</f>
        <v>1371011.4436610176</v>
      </c>
      <c r="G41" s="5">
        <f aca="true" t="shared" si="7" ref="G41:G58">E41/$E$58*$G$8</f>
        <v>7485498.884422218</v>
      </c>
      <c r="H41" s="5">
        <f t="shared" si="4"/>
        <v>8856510.328083236</v>
      </c>
      <c r="I41" s="5">
        <f t="shared" si="5"/>
        <v>738042.5273402696</v>
      </c>
      <c r="J41" s="6"/>
      <c r="K41" s="21"/>
      <c r="L41" s="21"/>
      <c r="M41" s="24"/>
      <c r="N41" s="24"/>
      <c r="O41" s="22"/>
      <c r="Q41" s="10"/>
    </row>
    <row r="42" spans="1:17" ht="15" customHeight="1">
      <c r="A42" s="1">
        <v>44</v>
      </c>
      <c r="B42" s="2" t="s">
        <v>42</v>
      </c>
      <c r="C42" s="14">
        <v>452054495.52045155</v>
      </c>
      <c r="D42" s="13">
        <v>0.8528311398202528</v>
      </c>
      <c r="E42" s="5">
        <f t="shared" si="0"/>
        <v>385526150.6755761</v>
      </c>
      <c r="F42" s="5">
        <f t="shared" si="6"/>
        <v>1549755.5778628874</v>
      </c>
      <c r="G42" s="5">
        <f t="shared" si="7"/>
        <v>8461412.705821311</v>
      </c>
      <c r="H42" s="5">
        <f t="shared" si="4"/>
        <v>10011168.283684198</v>
      </c>
      <c r="I42" s="5">
        <f t="shared" si="5"/>
        <v>834264.0236403499</v>
      </c>
      <c r="J42" s="6"/>
      <c r="K42" s="21"/>
      <c r="L42" s="21"/>
      <c r="M42" s="24"/>
      <c r="N42" s="24"/>
      <c r="O42" s="22"/>
      <c r="Q42" s="10"/>
    </row>
    <row r="43" spans="1:17" ht="14.25">
      <c r="A43" s="1">
        <v>45</v>
      </c>
      <c r="B43" s="2" t="s">
        <v>43</v>
      </c>
      <c r="C43" s="14">
        <v>15581853.413159268</v>
      </c>
      <c r="D43" s="13">
        <v>0.7888586415490249</v>
      </c>
      <c r="E43" s="5">
        <f t="shared" si="0"/>
        <v>12291879.716320856</v>
      </c>
      <c r="F43" s="5">
        <f t="shared" si="6"/>
        <v>49411.4578723304</v>
      </c>
      <c r="G43" s="5">
        <f t="shared" si="7"/>
        <v>269778.5014786899</v>
      </c>
      <c r="H43" s="5">
        <f t="shared" si="4"/>
        <v>319189.9593510203</v>
      </c>
      <c r="I43" s="5">
        <f t="shared" si="5"/>
        <v>26599.16327925169</v>
      </c>
      <c r="J43" s="6"/>
      <c r="K43" s="21"/>
      <c r="L43" s="21"/>
      <c r="M43" s="24"/>
      <c r="N43" s="24"/>
      <c r="O43" s="22"/>
      <c r="Q43" s="10"/>
    </row>
    <row r="44" spans="1:17" ht="14.25">
      <c r="A44" s="1">
        <v>48</v>
      </c>
      <c r="B44" s="2" t="s">
        <v>44</v>
      </c>
      <c r="C44" s="14">
        <v>303762239.76773703</v>
      </c>
      <c r="D44" s="13">
        <v>0.8483668339953364</v>
      </c>
      <c r="E44" s="5">
        <f t="shared" si="0"/>
        <v>257701809.63908735</v>
      </c>
      <c r="F44" s="5">
        <f t="shared" si="6"/>
        <v>1035921.4704727341</v>
      </c>
      <c r="G44" s="5">
        <f t="shared" si="7"/>
        <v>5655962.280567182</v>
      </c>
      <c r="H44" s="5">
        <f t="shared" si="4"/>
        <v>6691883.751039917</v>
      </c>
      <c r="I44" s="5">
        <f t="shared" si="5"/>
        <v>557656.9792533264</v>
      </c>
      <c r="J44" s="6"/>
      <c r="K44" s="21"/>
      <c r="L44" s="21"/>
      <c r="M44" s="24"/>
      <c r="N44" s="24"/>
      <c r="O44" s="22"/>
      <c r="Q44" s="10"/>
    </row>
    <row r="45" spans="1:17" ht="12.75" customHeight="1">
      <c r="A45" s="1">
        <v>49</v>
      </c>
      <c r="B45" s="2" t="s">
        <v>45</v>
      </c>
      <c r="C45" s="14">
        <v>340377621.1782054</v>
      </c>
      <c r="D45" s="13">
        <v>0.8374054446968721</v>
      </c>
      <c r="E45" s="5">
        <f t="shared" si="0"/>
        <v>285034073.22759855</v>
      </c>
      <c r="F45" s="5">
        <f t="shared" si="6"/>
        <v>1145792.9483937193</v>
      </c>
      <c r="G45" s="5">
        <f t="shared" si="7"/>
        <v>6255842.63109962</v>
      </c>
      <c r="H45" s="5">
        <f t="shared" si="4"/>
        <v>7401635.579493339</v>
      </c>
      <c r="I45" s="5">
        <f t="shared" si="5"/>
        <v>616802.9649577782</v>
      </c>
      <c r="J45" s="6"/>
      <c r="K45" s="21"/>
      <c r="L45" s="21"/>
      <c r="M45" s="24"/>
      <c r="N45" s="24"/>
      <c r="O45" s="22"/>
      <c r="Q45" s="10"/>
    </row>
    <row r="46" spans="1:17" ht="13.5" customHeight="1">
      <c r="A46" s="1">
        <v>51</v>
      </c>
      <c r="B46" s="2" t="s">
        <v>46</v>
      </c>
      <c r="C46" s="14">
        <v>238250926.30838007</v>
      </c>
      <c r="D46" s="13">
        <v>0.8253289989291824</v>
      </c>
      <c r="E46" s="5">
        <f t="shared" si="0"/>
        <v>196635398.50404572</v>
      </c>
      <c r="F46" s="5">
        <f t="shared" si="6"/>
        <v>790443.9299459491</v>
      </c>
      <c r="G46" s="5">
        <f t="shared" si="7"/>
        <v>4315694.944171203</v>
      </c>
      <c r="H46" s="5">
        <f t="shared" si="4"/>
        <v>5106138.874117153</v>
      </c>
      <c r="I46" s="5">
        <f t="shared" si="5"/>
        <v>425511.57284309604</v>
      </c>
      <c r="J46" s="6"/>
      <c r="K46" s="21"/>
      <c r="L46" s="21"/>
      <c r="M46" s="24"/>
      <c r="N46" s="24"/>
      <c r="O46" s="22"/>
      <c r="Q46" s="10"/>
    </row>
    <row r="47" spans="1:17" ht="14.25">
      <c r="A47" s="1">
        <v>55</v>
      </c>
      <c r="B47" s="2" t="s">
        <v>48</v>
      </c>
      <c r="C47" s="14">
        <v>108077661.9453696</v>
      </c>
      <c r="D47" s="13">
        <v>0.848697985308248</v>
      </c>
      <c r="E47" s="5">
        <f t="shared" si="0"/>
        <v>91725293.94986108</v>
      </c>
      <c r="F47" s="5">
        <f t="shared" si="6"/>
        <v>368721.5139123785</v>
      </c>
      <c r="G47" s="5">
        <f t="shared" si="7"/>
        <v>2013159.3312477167</v>
      </c>
      <c r="H47" s="5">
        <f t="shared" si="4"/>
        <v>2381880.845160095</v>
      </c>
      <c r="I47" s="5">
        <f t="shared" si="5"/>
        <v>198490.0704300079</v>
      </c>
      <c r="J47" s="6"/>
      <c r="K47" s="21"/>
      <c r="L47" s="21"/>
      <c r="M47" s="24"/>
      <c r="N47" s="24"/>
      <c r="O47" s="22"/>
      <c r="Q47" s="10"/>
    </row>
    <row r="48" spans="1:17" ht="14.25">
      <c r="A48" s="1">
        <v>60</v>
      </c>
      <c r="B48" s="2" t="s">
        <v>49</v>
      </c>
      <c r="C48" s="14">
        <v>49718159.946885616</v>
      </c>
      <c r="D48" s="13">
        <v>0.8563289553921137</v>
      </c>
      <c r="E48" s="5">
        <f t="shared" si="0"/>
        <v>42575099.97133459</v>
      </c>
      <c r="F48" s="5">
        <f t="shared" si="6"/>
        <v>171145.32579184097</v>
      </c>
      <c r="G48" s="5">
        <f t="shared" si="7"/>
        <v>934425.5667683955</v>
      </c>
      <c r="H48" s="5">
        <f t="shared" si="4"/>
        <v>1105570.8925602364</v>
      </c>
      <c r="I48" s="5">
        <f t="shared" si="5"/>
        <v>92130.90771335304</v>
      </c>
      <c r="J48" s="6"/>
      <c r="K48" s="21"/>
      <c r="L48" s="21"/>
      <c r="M48" s="24"/>
      <c r="N48" s="24"/>
      <c r="O48" s="22"/>
      <c r="Q48" s="10"/>
    </row>
    <row r="49" spans="1:17" ht="14.25">
      <c r="A49" s="1">
        <v>61</v>
      </c>
      <c r="B49" s="2" t="s">
        <v>50</v>
      </c>
      <c r="C49" s="14">
        <v>107968920.77571853</v>
      </c>
      <c r="D49" s="13">
        <v>0.8656426136308134</v>
      </c>
      <c r="E49" s="5">
        <f t="shared" si="0"/>
        <v>93462498.77119121</v>
      </c>
      <c r="F49" s="5">
        <f t="shared" si="6"/>
        <v>375704.80896779546</v>
      </c>
      <c r="G49" s="5">
        <f t="shared" si="7"/>
        <v>2051286.9833461766</v>
      </c>
      <c r="H49" s="5">
        <f t="shared" si="4"/>
        <v>2426991.792313972</v>
      </c>
      <c r="I49" s="5">
        <f t="shared" si="5"/>
        <v>202249.31602616434</v>
      </c>
      <c r="J49" s="6"/>
      <c r="K49" s="23"/>
      <c r="L49" s="23"/>
      <c r="M49" s="27"/>
      <c r="N49" s="27"/>
      <c r="O49" s="22"/>
      <c r="Q49" s="10"/>
    </row>
    <row r="50" spans="1:17" ht="14.25">
      <c r="A50" s="1">
        <v>62</v>
      </c>
      <c r="B50" s="2" t="s">
        <v>47</v>
      </c>
      <c r="C50" s="14">
        <v>279984054.46994114</v>
      </c>
      <c r="D50" s="13">
        <v>0.8227481480139154</v>
      </c>
      <c r="E50" s="5">
        <f t="shared" si="0"/>
        <v>230356362.28857127</v>
      </c>
      <c r="F50" s="5">
        <f t="shared" si="6"/>
        <v>925996.9958648356</v>
      </c>
      <c r="G50" s="5">
        <f t="shared" si="7"/>
        <v>5055792.576767417</v>
      </c>
      <c r="H50" s="5">
        <f t="shared" si="4"/>
        <v>5981789.572632252</v>
      </c>
      <c r="I50" s="5">
        <f t="shared" si="5"/>
        <v>498482.464386021</v>
      </c>
      <c r="J50" s="6"/>
      <c r="K50" s="21"/>
      <c r="L50" s="21"/>
      <c r="M50" s="24"/>
      <c r="N50" s="24"/>
      <c r="O50" s="22"/>
      <c r="Q50" s="10"/>
    </row>
    <row r="51" spans="1:17" ht="14.25">
      <c r="A51" s="1">
        <v>63</v>
      </c>
      <c r="B51" s="2" t="s">
        <v>15</v>
      </c>
      <c r="C51" s="14">
        <v>413632893.9632199</v>
      </c>
      <c r="D51" s="13">
        <v>0.8287296318338865</v>
      </c>
      <c r="E51" s="5">
        <f t="shared" si="0"/>
        <v>342789835.9285242</v>
      </c>
      <c r="F51" s="5">
        <f t="shared" si="6"/>
        <v>1377962.1935736812</v>
      </c>
      <c r="G51" s="5">
        <f t="shared" si="7"/>
        <v>7523448.845349025</v>
      </c>
      <c r="H51" s="5">
        <f t="shared" si="4"/>
        <v>8901411.038922707</v>
      </c>
      <c r="I51" s="5">
        <f t="shared" si="5"/>
        <v>741784.2532435589</v>
      </c>
      <c r="J51" s="6"/>
      <c r="K51" s="21"/>
      <c r="L51" s="21"/>
      <c r="M51" s="24"/>
      <c r="N51" s="24"/>
      <c r="O51" s="22"/>
      <c r="Q51" s="10"/>
    </row>
    <row r="52" spans="1:17" ht="14.25">
      <c r="A52" s="1">
        <v>65</v>
      </c>
      <c r="B52" s="2" t="s">
        <v>67</v>
      </c>
      <c r="C52" s="14">
        <v>83713677.15257019</v>
      </c>
      <c r="D52" s="13">
        <v>0.832628332725249</v>
      </c>
      <c r="E52" s="5">
        <f>C52*D52</f>
        <v>69702379.43384428</v>
      </c>
      <c r="F52" s="5">
        <f t="shared" si="6"/>
        <v>280192.7991878736</v>
      </c>
      <c r="G52" s="5">
        <f>E52/$E$58*$G$8</f>
        <v>1529806.9869813165</v>
      </c>
      <c r="H52" s="5">
        <f t="shared" si="4"/>
        <v>1809999.78616919</v>
      </c>
      <c r="I52" s="5">
        <f t="shared" si="5"/>
        <v>150833.31551409917</v>
      </c>
      <c r="J52" s="6"/>
      <c r="K52" s="21"/>
      <c r="L52" s="21"/>
      <c r="M52" s="24"/>
      <c r="N52" s="24"/>
      <c r="O52" s="22"/>
      <c r="Q52" s="10"/>
    </row>
    <row r="53" spans="1:17" ht="14.25">
      <c r="A53" s="1">
        <v>2001</v>
      </c>
      <c r="B53" s="2" t="s">
        <v>51</v>
      </c>
      <c r="C53" s="14">
        <v>125549404.70820813</v>
      </c>
      <c r="D53" s="13">
        <v>0.8404265041382599</v>
      </c>
      <c r="E53" s="5">
        <f t="shared" si="0"/>
        <v>105515047.29555894</v>
      </c>
      <c r="F53" s="5">
        <f t="shared" si="6"/>
        <v>424154.19241524965</v>
      </c>
      <c r="G53" s="5">
        <f t="shared" si="7"/>
        <v>2315812.7153695575</v>
      </c>
      <c r="H53" s="5">
        <f t="shared" si="4"/>
        <v>2739966.9077848075</v>
      </c>
      <c r="I53" s="5">
        <f t="shared" si="5"/>
        <v>228330.57564873397</v>
      </c>
      <c r="J53" s="6"/>
      <c r="K53" s="21"/>
      <c r="L53" s="21"/>
      <c r="M53" s="24"/>
      <c r="N53" s="24"/>
      <c r="O53" s="22"/>
      <c r="Q53" s="10"/>
    </row>
    <row r="54" spans="1:17" ht="14.25">
      <c r="A54" s="1">
        <v>2004</v>
      </c>
      <c r="B54" s="2" t="s">
        <v>52</v>
      </c>
      <c r="C54" s="14">
        <v>296988822.61406255</v>
      </c>
      <c r="D54" s="13">
        <v>0.8142070635140867</v>
      </c>
      <c r="E54" s="5">
        <f t="shared" si="0"/>
        <v>241810397.15710184</v>
      </c>
      <c r="F54" s="5">
        <f t="shared" si="6"/>
        <v>972040.4468614422</v>
      </c>
      <c r="G54" s="5">
        <f t="shared" si="7"/>
        <v>5307182.309992185</v>
      </c>
      <c r="H54" s="5">
        <f t="shared" si="4"/>
        <v>6279222.756853627</v>
      </c>
      <c r="I54" s="5">
        <f t="shared" si="5"/>
        <v>523268.5630711356</v>
      </c>
      <c r="J54" s="6"/>
      <c r="K54" s="21"/>
      <c r="L54" s="21"/>
      <c r="M54" s="24"/>
      <c r="N54" s="24"/>
      <c r="O54" s="22"/>
      <c r="Q54" s="10"/>
    </row>
    <row r="55" spans="1:17" ht="14.25">
      <c r="A55" s="1">
        <v>5050</v>
      </c>
      <c r="B55" s="2" t="s">
        <v>53</v>
      </c>
      <c r="C55" s="14">
        <v>399254366.67205715</v>
      </c>
      <c r="D55" s="13">
        <v>0.8547934232542012</v>
      </c>
      <c r="E55" s="5">
        <f t="shared" si="0"/>
        <v>341280006.83679575</v>
      </c>
      <c r="F55" s="5">
        <f t="shared" si="6"/>
        <v>1371892.9138311124</v>
      </c>
      <c r="G55" s="5">
        <f t="shared" si="7"/>
        <v>7490311.567792151</v>
      </c>
      <c r="H55" s="5">
        <f t="shared" si="4"/>
        <v>8862204.481623264</v>
      </c>
      <c r="I55" s="5">
        <f t="shared" si="5"/>
        <v>738517.040135272</v>
      </c>
      <c r="J55" s="6"/>
      <c r="K55" s="21"/>
      <c r="L55" s="21"/>
      <c r="M55" s="24"/>
      <c r="N55" s="24"/>
      <c r="O55" s="22"/>
      <c r="Q55" s="10"/>
    </row>
    <row r="56" spans="1:17" ht="14.25">
      <c r="A56" s="1">
        <v>8992</v>
      </c>
      <c r="B56" s="2" t="s">
        <v>54</v>
      </c>
      <c r="C56" s="14">
        <v>208043533.4670936</v>
      </c>
      <c r="D56" s="13">
        <v>0.8582853898100092</v>
      </c>
      <c r="E56" s="5">
        <f t="shared" si="0"/>
        <v>178560725.21925613</v>
      </c>
      <c r="F56" s="5">
        <f t="shared" si="6"/>
        <v>717786.5351309245</v>
      </c>
      <c r="G56" s="5">
        <f t="shared" si="7"/>
        <v>3918997.418160352</v>
      </c>
      <c r="H56" s="5">
        <f t="shared" si="4"/>
        <v>4636783.9532912765</v>
      </c>
      <c r="I56" s="5">
        <f t="shared" si="5"/>
        <v>386398.662774273</v>
      </c>
      <c r="J56" s="6"/>
      <c r="K56" s="21"/>
      <c r="L56" s="21"/>
      <c r="M56" s="24"/>
      <c r="N56" s="24"/>
      <c r="O56" s="22"/>
      <c r="Q56" s="10"/>
    </row>
    <row r="57" spans="1:17" ht="14.25">
      <c r="A57" s="1">
        <v>5033</v>
      </c>
      <c r="B57" s="2" t="s">
        <v>64</v>
      </c>
      <c r="C57" s="15">
        <v>61047887.76277621</v>
      </c>
      <c r="D57" s="16">
        <v>0.783344514141971</v>
      </c>
      <c r="E57" s="17">
        <f t="shared" si="0"/>
        <v>47821527.97892551</v>
      </c>
      <c r="F57" s="17">
        <f t="shared" si="6"/>
        <v>192235.15602611253</v>
      </c>
      <c r="G57" s="17">
        <f t="shared" si="7"/>
        <v>1049572.6003115573</v>
      </c>
      <c r="H57" s="17">
        <f t="shared" si="4"/>
        <v>1241807.75633767</v>
      </c>
      <c r="I57" s="17">
        <f t="shared" si="5"/>
        <v>103483.97969480582</v>
      </c>
      <c r="J57" s="6"/>
      <c r="K57" s="21"/>
      <c r="L57" s="21"/>
      <c r="M57" s="24"/>
      <c r="N57" s="24"/>
      <c r="O57" s="22"/>
      <c r="Q57" s="10"/>
    </row>
    <row r="58" spans="1:17" ht="14.25">
      <c r="A58" s="1">
        <v>9999</v>
      </c>
      <c r="B58" s="2" t="s">
        <v>55</v>
      </c>
      <c r="C58" s="14">
        <f>SUM(C9:C57)</f>
        <v>16768910749.062542</v>
      </c>
      <c r="D58" s="13">
        <v>0.8378163246336109</v>
      </c>
      <c r="E58" s="6">
        <f>SUM(E9:E57)</f>
        <v>14049267171.88863</v>
      </c>
      <c r="F58" s="6">
        <f t="shared" si="6"/>
        <v>56475884</v>
      </c>
      <c r="G58" s="6">
        <f t="shared" si="7"/>
        <v>308349116</v>
      </c>
      <c r="H58" s="6">
        <f>SUM(H9:H57)</f>
        <v>364825000.0000001</v>
      </c>
      <c r="I58" s="6">
        <f>SUM(I9:I57)</f>
        <v>30402083.333333343</v>
      </c>
      <c r="J58" s="6"/>
      <c r="M58" s="28"/>
      <c r="N58" s="28"/>
      <c r="O58" s="22"/>
      <c r="Q58" s="10"/>
    </row>
    <row r="59" spans="5:17" ht="14.25">
      <c r="E59" s="10"/>
      <c r="F59" s="12">
        <f>+F58/E58</f>
        <v>0.004019845541339221</v>
      </c>
      <c r="G59" s="12">
        <f>+G58/E58</f>
        <v>0.021947701059951367</v>
      </c>
      <c r="H59" s="10">
        <f>H58/E58</f>
        <v>0.025967546601290595</v>
      </c>
      <c r="M59" s="28"/>
      <c r="N59" s="28"/>
      <c r="Q59" s="10"/>
    </row>
    <row r="60" spans="2:14" ht="14.25">
      <c r="B60" s="18"/>
      <c r="M60" s="28"/>
      <c r="N60" s="28"/>
    </row>
    <row r="61" spans="11:15" ht="14.25">
      <c r="K61" s="21"/>
      <c r="L61" s="21"/>
      <c r="M61" s="24"/>
      <c r="N61" s="24"/>
      <c r="O61" s="22"/>
    </row>
    <row r="62" spans="11:15" ht="14.25">
      <c r="K62" s="21"/>
      <c r="L62" s="21"/>
      <c r="M62" s="24"/>
      <c r="N62" s="24"/>
      <c r="O62" s="22"/>
    </row>
    <row r="63" spans="11:15" ht="14.25">
      <c r="K63" s="21"/>
      <c r="L63" s="21"/>
      <c r="M63" s="24"/>
      <c r="N63" s="24"/>
      <c r="O63" s="22"/>
    </row>
    <row r="64" spans="11:15" ht="14.25">
      <c r="K64" s="21"/>
      <c r="L64" s="21"/>
      <c r="M64" s="24"/>
      <c r="N64" s="24"/>
      <c r="O64" s="22"/>
    </row>
    <row r="65" spans="11:15" ht="14.25">
      <c r="K65" s="21"/>
      <c r="L65" s="21"/>
      <c r="M65" s="24"/>
      <c r="N65" s="24"/>
      <c r="O65" s="22"/>
    </row>
    <row r="66" spans="11:15" ht="14.25">
      <c r="K66" s="21"/>
      <c r="L66" s="21"/>
      <c r="M66" s="24"/>
      <c r="N66" s="24"/>
      <c r="O66" s="22"/>
    </row>
    <row r="67" spans="11:15" ht="14.25">
      <c r="K67" s="19"/>
      <c r="L67" s="21"/>
      <c r="M67" s="26"/>
      <c r="N67" s="26"/>
      <c r="O67" s="22"/>
    </row>
  </sheetData>
  <sheetProtection/>
  <printOptions/>
  <pageMargins left="0" right="0" top="0" bottom="0" header="0.3" footer="0.3"/>
  <pageSetup fitToHeight="1" fitToWidth="1" horizontalDpi="600" verticalDpi="600" orientation="portrait" scale="70" r:id="rId1"/>
  <headerFoot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Jschmith</dc:creator>
  <cp:keywords/>
  <dc:description/>
  <cp:lastModifiedBy>Ellen Englert</cp:lastModifiedBy>
  <cp:lastPrinted>2016-06-16T13:41:57Z</cp:lastPrinted>
  <dcterms:created xsi:type="dcterms:W3CDTF">2013-10-01T19:39:49Z</dcterms:created>
  <dcterms:modified xsi:type="dcterms:W3CDTF">2016-06-16T21:21:11Z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